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5"/>
  <workbookPr/>
  <mc:AlternateContent xmlns:mc="http://schemas.openxmlformats.org/markup-compatibility/2006">
    <mc:Choice Requires="x15">
      <x15ac:absPath xmlns:x15ac="http://schemas.microsoft.com/office/spreadsheetml/2010/11/ac" url="https://d.docs.live.net/d648c7e4430deb2c/Bureau/Business/Frank Halter/Word ^0 PPT files/"/>
    </mc:Choice>
  </mc:AlternateContent>
  <xr:revisionPtr revIDLastSave="30" documentId="8_{1719302B-5010-486E-926C-943913E26992}" xr6:coauthVersionLast="47" xr6:coauthVersionMax="47" xr10:uidLastSave="{0C2B5F31-CD88-4025-AEC7-C4CEFF1B7999}"/>
  <bookViews>
    <workbookView xWindow="-120" yWindow="-16320" windowWidth="29040" windowHeight="15720" xr2:uid="{A8FDC6B0-3C36-4149-B667-1EE91CD4C64A}"/>
  </bookViews>
  <sheets>
    <sheet name="Evaluation (exemple)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0" i="1" l="1"/>
  <c r="L71" i="1"/>
  <c r="L70" i="1"/>
  <c r="L69" i="1"/>
  <c r="L62" i="1"/>
  <c r="L58" i="1"/>
  <c r="I58" i="1"/>
  <c r="F58" i="1"/>
  <c r="C58" i="1"/>
  <c r="L57" i="1"/>
  <c r="I57" i="1"/>
  <c r="F57" i="1"/>
  <c r="C57" i="1"/>
  <c r="L56" i="1"/>
  <c r="I56" i="1"/>
  <c r="F56" i="1"/>
  <c r="C56" i="1"/>
  <c r="L55" i="1"/>
  <c r="I55" i="1"/>
  <c r="F55" i="1"/>
  <c r="C55" i="1"/>
  <c r="L54" i="1"/>
  <c r="I54" i="1"/>
  <c r="F54" i="1"/>
  <c r="C54" i="1"/>
  <c r="L53" i="1"/>
  <c r="I53" i="1"/>
  <c r="F53" i="1"/>
  <c r="C53" i="1"/>
  <c r="L51" i="1"/>
  <c r="I51" i="1"/>
  <c r="F51" i="1"/>
  <c r="C51" i="1"/>
  <c r="L42" i="1"/>
  <c r="F28" i="1"/>
  <c r="F31" i="1" s="1"/>
  <c r="D28" i="1"/>
  <c r="D31" i="1" s="1"/>
  <c r="C28" i="1"/>
  <c r="C31" i="1" s="1"/>
  <c r="L20" i="1"/>
  <c r="L28" i="1" s="1"/>
  <c r="L31" i="1" s="1"/>
  <c r="I20" i="1"/>
  <c r="I28" i="1" s="1"/>
  <c r="I31" i="1" s="1"/>
  <c r="F20" i="1"/>
  <c r="C20" i="1"/>
  <c r="L19" i="1"/>
  <c r="I19" i="1"/>
  <c r="F19" i="1"/>
  <c r="C19" i="1"/>
  <c r="L11" i="1"/>
  <c r="L13" i="1" s="1"/>
  <c r="L14" i="1" s="1"/>
  <c r="L17" i="1" s="1"/>
  <c r="L43" i="1" s="1"/>
  <c r="L6" i="1"/>
  <c r="L33" i="1" l="1"/>
  <c r="L34" i="1" s="1"/>
  <c r="L52" i="1" s="1"/>
  <c r="L59" i="1" s="1"/>
  <c r="C33" i="1"/>
  <c r="C34" i="1"/>
  <c r="F34" i="1"/>
  <c r="F52" i="1" s="1"/>
  <c r="F59" i="1" s="1"/>
  <c r="F33" i="1"/>
  <c r="I33" i="1"/>
  <c r="I34" i="1" s="1"/>
  <c r="I52" i="1" s="1"/>
  <c r="I59" i="1" s="1"/>
  <c r="C52" i="1" l="1"/>
  <c r="C59" i="1" s="1"/>
  <c r="L60" i="1" s="1"/>
  <c r="L36" i="1"/>
  <c r="L40" i="1" l="1"/>
  <c r="L46" i="1" s="1"/>
  <c r="L49" i="1" s="1"/>
  <c r="L39" i="1"/>
  <c r="L45" i="1" s="1"/>
  <c r="L48" i="1" s="1"/>
  <c r="L38" i="1"/>
  <c r="L44" i="1" s="1"/>
  <c r="L47" i="1" s="1"/>
  <c r="L68" i="1"/>
  <c r="L67" i="1"/>
  <c r="L73" i="1" s="1"/>
  <c r="L66" i="1"/>
  <c r="L72" i="1" s="1"/>
  <c r="L76" i="1" l="1"/>
  <c r="L77" i="1" s="1"/>
  <c r="L78" i="1" s="1"/>
  <c r="L74" i="1"/>
  <c r="L75" i="1"/>
  <c r="L79" i="1" s="1"/>
  <c r="L81" i="1" s="1"/>
</calcChain>
</file>

<file path=xl/sharedStrings.xml><?xml version="1.0" encoding="utf-8"?>
<sst xmlns="http://schemas.openxmlformats.org/spreadsheetml/2006/main" count="90" uniqueCount="73">
  <si>
    <t>Valeurs de référence Dupont SA</t>
  </si>
  <si>
    <t>t-3</t>
  </si>
  <si>
    <t>t-2</t>
  </si>
  <si>
    <t>t-1</t>
  </si>
  <si>
    <t>t0</t>
  </si>
  <si>
    <t>Capitaux propres (comptabilité financière)</t>
  </si>
  <si>
    <t>Bénéfice (comptabilité financière)</t>
  </si>
  <si>
    <t>Valeur intrinsèque "Dupont SA" - SANS logement</t>
  </si>
  <si>
    <t>Réserves latentes sur les stocks (en règle générale 1/3 des marchandises)</t>
  </si>
  <si>
    <t>Réserves latentes sur les travaux en cours</t>
  </si>
  <si>
    <t>Réserves latentes sur les immobilisations corporelles mobiles</t>
  </si>
  <si>
    <t xml:space="preserve">Réserves latentes sur l'immobilier d'exploitation </t>
  </si>
  <si>
    <t>Total des réserves latentes</t>
  </si>
  <si>
    <t>taux d'imposition (hypothèse)</t>
  </si>
  <si>
    <r>
      <t xml:space="preserve">- impôts différés 
</t>
    </r>
    <r>
      <rPr>
        <sz val="9"/>
        <color indexed="8"/>
        <rFont val="Arial"/>
        <family val="2"/>
      </rPr>
      <t>(50% du taux d'imposition sur les réserves latentes)</t>
    </r>
  </si>
  <si>
    <t>Valeur intrinsèque avec logement (comptabilité d'exploitation)</t>
  </si>
  <si>
    <t>- Logement</t>
  </si>
  <si>
    <t>+ Hypothèque sur le logement non-commercial</t>
  </si>
  <si>
    <t>valeur intrinsèque sans logement (comptabilité d'exploitation)</t>
  </si>
  <si>
    <t>Valeur de rendement "Dupont SA" - SANS logement</t>
  </si>
  <si>
    <t>Bénéfice annuel avant impôts (EBT), comptabilité financière</t>
  </si>
  <si>
    <t>correction annuelle des prestations internes</t>
  </si>
  <si>
    <t>correction annuelle des dépenses salariales, p. ex. baisse des salaires du marché</t>
  </si>
  <si>
    <t>réserves latentes créées (+) / dissoutes (-) stocks</t>
  </si>
  <si>
    <t>réserves latentes créées (+) / dissoutes (-) travaux en cours</t>
  </si>
  <si>
    <t>réserves latentes créées (+) / dissoutes (-) immobilisations corporelles mobiles</t>
  </si>
  <si>
    <t>réserves latentes créées (+) / dissoutes (-) immobilier nécessaire à l'exploitation</t>
  </si>
  <si>
    <t>réserves latentes créées (+) / dissoutes (-) immobilier – logement</t>
  </si>
  <si>
    <t>Bénéfice annuel avant impôts (EBT), comptabilité d'exploitation</t>
  </si>
  <si>
    <t>- revenus locatifs logement</t>
  </si>
  <si>
    <t>+ frais d'hypothèque logement</t>
  </si>
  <si>
    <t>Bénéfice annuel avant impôts (EBT), comptabilité d'exploitation, sans logement</t>
  </si>
  <si>
    <t>- impôts sur les bénéfices et le capital</t>
  </si>
  <si>
    <t>Bénéfice annuel de comptabilité d'exploitation, après impôts et sans logement</t>
  </si>
  <si>
    <t>Bénéfice de comptabilité d'exploitation, sans logement, moyenne des 4 dernières années</t>
  </si>
  <si>
    <t>Valeur de rendement sans logement (comptabilité d'exploitation)</t>
  </si>
  <si>
    <t>Taux de capitalisation:</t>
  </si>
  <si>
    <t>variante A</t>
  </si>
  <si>
    <t>variante B</t>
  </si>
  <si>
    <t>variante C</t>
  </si>
  <si>
    <t>Méthode du praticien Dupont SA - SANS logement</t>
  </si>
  <si>
    <t>Valeur intrinsèque (comptabilité d'exploitation) sans logement</t>
  </si>
  <si>
    <t>Valeur nette d'entreprise ([1 x VI + 2 x VdR] / 3)</t>
  </si>
  <si>
    <t>Cash-flow disponible Dupont SA - SANS logement</t>
  </si>
  <si>
    <r>
      <t xml:space="preserve">Bénéfice annuel (comptabilité d'exploitation), après impôts et sans logement (= </t>
    </r>
    <r>
      <rPr>
        <i/>
        <sz val="11"/>
        <color theme="1"/>
        <rFont val="Arial"/>
        <family val="2"/>
      </rPr>
      <t>NOPAT</t>
    </r>
    <r>
      <rPr>
        <sz val="11"/>
        <color theme="1"/>
        <rFont val="Arial"/>
        <family val="2"/>
      </rPr>
      <t>)</t>
    </r>
  </si>
  <si>
    <t>+ Amortissements immobilisations corporelles mobiles</t>
  </si>
  <si>
    <t>+ Amortissements immobilier d'exploitation</t>
  </si>
  <si>
    <t>- Investissements en immobilisations corporelles mobiles</t>
  </si>
  <si>
    <t>- Investissements en immobilier d'exploitation</t>
  </si>
  <si>
    <t>- Investissements de besoin en fonds de roulement opérationnel</t>
  </si>
  <si>
    <t>+ Variation des provisions pour garantie</t>
  </si>
  <si>
    <t>Cash-flow disponible</t>
  </si>
  <si>
    <r>
      <t xml:space="preserve">Cash-flow disponible moyen des </t>
    </r>
    <r>
      <rPr>
        <b/>
        <u/>
        <sz val="11"/>
        <color theme="1"/>
        <rFont val="Arial"/>
        <family val="2"/>
      </rPr>
      <t>4 dernières années</t>
    </r>
  </si>
  <si>
    <t>Méthode Discounted Cash Flow (DCF)</t>
  </si>
  <si>
    <r>
      <t>Coût moyen pondéré du capital (</t>
    </r>
    <r>
      <rPr>
        <i/>
        <sz val="11"/>
        <color theme="1"/>
        <rFont val="Arial"/>
        <family val="2"/>
      </rPr>
      <t>WACC</t>
    </r>
    <r>
      <rPr>
        <sz val="11"/>
        <color theme="1"/>
        <rFont val="Arial"/>
        <family val="2"/>
      </rPr>
      <t>)</t>
    </r>
  </si>
  <si>
    <t>Taux de croissance annuel au cours des 3 prochaines années (période de planification détaillée)</t>
  </si>
  <si>
    <t>Taux de croissance perpétuelle à partir de la 4ème année (période de valeur résiduelle)</t>
  </si>
  <si>
    <t xml:space="preserve">Cash-flow disponible prévu – 1e année </t>
  </si>
  <si>
    <t>Cash-flow disponible prévu – 2e année</t>
  </si>
  <si>
    <t>Cash-flow disponible prévu – 3e année</t>
  </si>
  <si>
    <t>Facteur d'actualisation 1e année (1 / (1 + coût du capital)^1)</t>
  </si>
  <si>
    <t>Facteur d'actualisation 2e année (1 / (1 + coût du capital)^2)</t>
  </si>
  <si>
    <t>Facteur d'actualisation 3e année (1 / (1 + coût du capital)^3)</t>
  </si>
  <si>
    <t>Valeur actualisée du FCF année 1</t>
  </si>
  <si>
    <t>Valeur actualisée du FCF année 2</t>
  </si>
  <si>
    <t>Valeur actualisée du FCF année 3</t>
  </si>
  <si>
    <t>Total des valeurs actualisées des FCF / flux de tréso. disponibles (années 1-3)</t>
  </si>
  <si>
    <t>Cash-flow disponible prévu pour la 4e année</t>
  </si>
  <si>
    <t>Valeur résiduelle à partir de la 4e année (FCF année 4 / (coût du capital - taux de croissance perpétuel))</t>
  </si>
  <si>
    <t>Valeur actualisée de la valeur résiduelle (valeur résiduelle à partir de la 4e année X facteur d'actualisation de la dernière année prévue)</t>
  </si>
  <si>
    <t>Valeur brute de l'entreprise sans logement (somme des val. actualisées FCF années 1-3 + val. résiduelle actualisée)</t>
  </si>
  <si>
    <t>- Passifs financiers (compte courant actionnaire + hypothèque immobilier d'exploitation)</t>
  </si>
  <si>
    <t>Valeur nette d'entreprise sans logement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</si>
</sst>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.000_ ;_ * \-#,##0.000_ ;_ * &quot;-&quot;??_ ;_ @_ "/>
  </numFmts>
  <fonts count="1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name val="Arial"/>
      <family val="2"/>
    </font>
    <font>
      <sz val="11"/>
      <color indexed="8"/>
      <name val="Calibri"/>
      <family val="2"/>
    </font>
    <font>
      <i/>
      <sz val="11"/>
      <color rgb="FFFF0000"/>
      <name val="Arial"/>
      <family val="2"/>
    </font>
    <font>
      <i/>
      <sz val="11"/>
      <color theme="1"/>
      <name val="Arial"/>
      <family val="2"/>
    </font>
    <font>
      <sz val="9"/>
      <color indexed="8"/>
      <name val="Arial"/>
      <family val="2"/>
    </font>
    <font>
      <b/>
      <u/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93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3" fillId="0" borderId="0" xfId="0" applyFont="1"/>
    <xf numFmtId="0" fontId="3" fillId="0" borderId="4" xfId="0" applyFont="1" applyBorder="1"/>
    <xf numFmtId="3" fontId="3" fillId="0" borderId="0" xfId="0" applyNumberFormat="1" applyFont="1"/>
    <xf numFmtId="3" fontId="3" fillId="0" borderId="5" xfId="0" applyNumberFormat="1" applyFont="1" applyBorder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3" fontId="3" fillId="0" borderId="8" xfId="0" applyNumberFormat="1" applyFont="1" applyBorder="1"/>
    <xf numFmtId="0" fontId="2" fillId="3" borderId="4" xfId="0" applyFont="1" applyFill="1" applyBorder="1"/>
    <xf numFmtId="3" fontId="2" fillId="3" borderId="0" xfId="0" applyNumberFormat="1" applyFont="1" applyFill="1"/>
    <xf numFmtId="0" fontId="2" fillId="3" borderId="0" xfId="0" applyFont="1" applyFill="1"/>
    <xf numFmtId="3" fontId="2" fillId="3" borderId="5" xfId="0" applyNumberFormat="1" applyFont="1" applyFill="1" applyBorder="1"/>
    <xf numFmtId="0" fontId="4" fillId="0" borderId="4" xfId="0" applyFont="1" applyBorder="1"/>
    <xf numFmtId="9" fontId="6" fillId="0" borderId="0" xfId="2" applyFont="1" applyFill="1" applyBorder="1"/>
    <xf numFmtId="0" fontId="6" fillId="0" borderId="0" xfId="0" applyFont="1" applyAlignment="1">
      <alignment horizontal="center"/>
    </xf>
    <xf numFmtId="0" fontId="6" fillId="0" borderId="0" xfId="0" applyFont="1"/>
    <xf numFmtId="9" fontId="4" fillId="0" borderId="5" xfId="2" applyFont="1" applyFill="1" applyBorder="1"/>
    <xf numFmtId="0" fontId="7" fillId="0" borderId="0" xfId="0" applyFont="1"/>
    <xf numFmtId="0" fontId="3" fillId="0" borderId="4" xfId="0" quotePrefix="1" applyFont="1" applyBorder="1" applyAlignment="1">
      <alignment wrapText="1"/>
    </xf>
    <xf numFmtId="3" fontId="3" fillId="0" borderId="5" xfId="0" applyNumberFormat="1" applyFont="1" applyBorder="1" applyAlignment="1">
      <alignment vertical="center"/>
    </xf>
    <xf numFmtId="0" fontId="3" fillId="0" borderId="4" xfId="0" quotePrefix="1" applyFont="1" applyBorder="1"/>
    <xf numFmtId="0" fontId="2" fillId="3" borderId="6" xfId="0" applyFont="1" applyFill="1" applyBorder="1"/>
    <xf numFmtId="3" fontId="2" fillId="3" borderId="7" xfId="0" applyNumberFormat="1" applyFont="1" applyFill="1" applyBorder="1"/>
    <xf numFmtId="0" fontId="2" fillId="3" borderId="7" xfId="0" applyFont="1" applyFill="1" applyBorder="1"/>
    <xf numFmtId="3" fontId="2" fillId="3" borderId="8" xfId="0" applyNumberFormat="1" applyFont="1" applyFill="1" applyBorder="1"/>
    <xf numFmtId="0" fontId="3" fillId="0" borderId="4" xfId="0" applyFont="1" applyBorder="1" applyAlignment="1">
      <alignment wrapText="1"/>
    </xf>
    <xf numFmtId="0" fontId="2" fillId="3" borderId="4" xfId="0" applyFont="1" applyFill="1" applyBorder="1" applyAlignment="1">
      <alignment wrapText="1"/>
    </xf>
    <xf numFmtId="9" fontId="6" fillId="0" borderId="5" xfId="2" applyFont="1" applyFill="1" applyBorder="1"/>
    <xf numFmtId="0" fontId="3" fillId="0" borderId="5" xfId="0" applyFont="1" applyBorder="1"/>
    <xf numFmtId="0" fontId="3" fillId="3" borderId="0" xfId="0" applyFont="1" applyFill="1"/>
    <xf numFmtId="3" fontId="2" fillId="3" borderId="9" xfId="0" applyNumberFormat="1" applyFont="1" applyFill="1" applyBorder="1"/>
    <xf numFmtId="0" fontId="3" fillId="0" borderId="8" xfId="0" applyFont="1" applyBorder="1"/>
    <xf numFmtId="9" fontId="10" fillId="0" borderId="0" xfId="2" applyFont="1" applyBorder="1"/>
    <xf numFmtId="9" fontId="10" fillId="0" borderId="7" xfId="2" applyFont="1" applyBorder="1"/>
    <xf numFmtId="0" fontId="2" fillId="4" borderId="1" xfId="0" applyFont="1" applyFill="1" applyBorder="1"/>
    <xf numFmtId="0" fontId="2" fillId="4" borderId="2" xfId="0" applyFont="1" applyFill="1" applyBorder="1"/>
    <xf numFmtId="0" fontId="2" fillId="4" borderId="3" xfId="0" applyFont="1" applyFill="1" applyBorder="1" applyAlignment="1">
      <alignment horizontal="right"/>
    </xf>
    <xf numFmtId="0" fontId="3" fillId="5" borderId="10" xfId="0" applyFont="1" applyFill="1" applyBorder="1"/>
    <xf numFmtId="3" fontId="2" fillId="5" borderId="11" xfId="0" applyNumberFormat="1" applyFont="1" applyFill="1" applyBorder="1"/>
    <xf numFmtId="0" fontId="2" fillId="5" borderId="11" xfId="0" applyFont="1" applyFill="1" applyBorder="1"/>
    <xf numFmtId="3" fontId="2" fillId="5" borderId="9" xfId="0" applyNumberFormat="1" applyFont="1" applyFill="1" applyBorder="1"/>
    <xf numFmtId="9" fontId="11" fillId="0" borderId="0" xfId="2" applyFont="1" applyBorder="1"/>
    <xf numFmtId="9" fontId="11" fillId="0" borderId="7" xfId="2" applyFont="1" applyBorder="1"/>
    <xf numFmtId="0" fontId="3" fillId="0" borderId="0" xfId="0" applyFont="1" applyAlignment="1">
      <alignment horizontal="right"/>
    </xf>
    <xf numFmtId="3" fontId="2" fillId="3" borderId="12" xfId="0" applyNumberFormat="1" applyFont="1" applyFill="1" applyBorder="1"/>
    <xf numFmtId="3" fontId="2" fillId="3" borderId="13" xfId="0" applyNumberFormat="1" applyFont="1" applyFill="1" applyBorder="1"/>
    <xf numFmtId="0" fontId="12" fillId="4" borderId="2" xfId="0" applyFont="1" applyFill="1" applyBorder="1" applyAlignment="1">
      <alignment horizontal="right"/>
    </xf>
    <xf numFmtId="0" fontId="12" fillId="4" borderId="3" xfId="0" applyFont="1" applyFill="1" applyBorder="1" applyAlignment="1">
      <alignment horizontal="right"/>
    </xf>
    <xf numFmtId="2" fontId="3" fillId="0" borderId="0" xfId="0" applyNumberFormat="1" applyFont="1"/>
    <xf numFmtId="0" fontId="3" fillId="4" borderId="2" xfId="0" applyFont="1" applyFill="1" applyBorder="1"/>
    <xf numFmtId="0" fontId="3" fillId="0" borderId="1" xfId="0" applyFont="1" applyBorder="1"/>
    <xf numFmtId="0" fontId="3" fillId="0" borderId="2" xfId="0" applyFont="1" applyBorder="1" applyAlignment="1">
      <alignment horizontal="right"/>
    </xf>
    <xf numFmtId="0" fontId="3" fillId="0" borderId="2" xfId="0" applyFont="1" applyBorder="1"/>
    <xf numFmtId="2" fontId="3" fillId="0" borderId="2" xfId="0" applyNumberFormat="1" applyFont="1" applyBorder="1"/>
    <xf numFmtId="9" fontId="3" fillId="0" borderId="2" xfId="0" applyNumberFormat="1" applyFont="1" applyBorder="1" applyAlignment="1">
      <alignment horizontal="right"/>
    </xf>
    <xf numFmtId="2" fontId="10" fillId="0" borderId="3" xfId="0" applyNumberFormat="1" applyFont="1" applyBorder="1"/>
    <xf numFmtId="9" fontId="3" fillId="0" borderId="0" xfId="0" applyNumberFormat="1" applyFont="1" applyAlignment="1">
      <alignment horizontal="right"/>
    </xf>
    <xf numFmtId="2" fontId="10" fillId="0" borderId="5" xfId="0" applyNumberFormat="1" applyFont="1" applyBorder="1"/>
    <xf numFmtId="0" fontId="3" fillId="0" borderId="7" xfId="0" applyFont="1" applyBorder="1" applyAlignment="1">
      <alignment horizontal="right"/>
    </xf>
    <xf numFmtId="2" fontId="3" fillId="0" borderId="7" xfId="0" applyNumberFormat="1" applyFont="1" applyBorder="1"/>
    <xf numFmtId="2" fontId="10" fillId="0" borderId="8" xfId="0" applyNumberFormat="1" applyFont="1" applyBorder="1"/>
    <xf numFmtId="0" fontId="3" fillId="6" borderId="1" xfId="0" applyFont="1" applyFill="1" applyBorder="1"/>
    <xf numFmtId="14" fontId="3" fillId="6" borderId="2" xfId="0" applyNumberFormat="1" applyFont="1" applyFill="1" applyBorder="1" applyAlignment="1">
      <alignment horizontal="right"/>
    </xf>
    <xf numFmtId="0" fontId="3" fillId="6" borderId="2" xfId="0" applyFont="1" applyFill="1" applyBorder="1"/>
    <xf numFmtId="2" fontId="3" fillId="6" borderId="2" xfId="0" applyNumberFormat="1" applyFont="1" applyFill="1" applyBorder="1"/>
    <xf numFmtId="3" fontId="3" fillId="6" borderId="3" xfId="0" applyNumberFormat="1" applyFont="1" applyFill="1" applyBorder="1"/>
    <xf numFmtId="0" fontId="3" fillId="6" borderId="4" xfId="0" applyFont="1" applyFill="1" applyBorder="1"/>
    <xf numFmtId="0" fontId="3" fillId="6" borderId="0" xfId="0" applyFont="1" applyFill="1" applyAlignment="1">
      <alignment horizontal="right"/>
    </xf>
    <xf numFmtId="0" fontId="3" fillId="6" borderId="0" xfId="0" applyFont="1" applyFill="1"/>
    <xf numFmtId="2" fontId="3" fillId="6" borderId="0" xfId="0" applyNumberFormat="1" applyFont="1" applyFill="1"/>
    <xf numFmtId="3" fontId="3" fillId="6" borderId="5" xfId="0" applyNumberFormat="1" applyFont="1" applyFill="1" applyBorder="1"/>
    <xf numFmtId="0" fontId="3" fillId="6" borderId="6" xfId="0" applyFont="1" applyFill="1" applyBorder="1"/>
    <xf numFmtId="0" fontId="3" fillId="6" borderId="7" xfId="0" applyFont="1" applyFill="1" applyBorder="1" applyAlignment="1">
      <alignment horizontal="right"/>
    </xf>
    <xf numFmtId="0" fontId="3" fillId="6" borderId="7" xfId="0" applyFont="1" applyFill="1" applyBorder="1"/>
    <xf numFmtId="2" fontId="3" fillId="6" borderId="7" xfId="0" applyNumberFormat="1" applyFont="1" applyFill="1" applyBorder="1"/>
    <xf numFmtId="3" fontId="3" fillId="6" borderId="8" xfId="0" applyNumberFormat="1" applyFont="1" applyFill="1" applyBorder="1"/>
    <xf numFmtId="164" fontId="3" fillId="0" borderId="3" xfId="1" applyNumberFormat="1" applyFont="1" applyFill="1" applyBorder="1"/>
    <xf numFmtId="164" fontId="3" fillId="0" borderId="5" xfId="1" applyNumberFormat="1" applyFont="1" applyFill="1" applyBorder="1"/>
    <xf numFmtId="164" fontId="3" fillId="0" borderId="8" xfId="1" applyNumberFormat="1" applyFont="1" applyFill="1" applyBorder="1"/>
    <xf numFmtId="0" fontId="3" fillId="3" borderId="6" xfId="0" applyFont="1" applyFill="1" applyBorder="1"/>
    <xf numFmtId="0" fontId="3" fillId="3" borderId="7" xfId="0" applyFont="1" applyFill="1" applyBorder="1"/>
    <xf numFmtId="3" fontId="3" fillId="3" borderId="8" xfId="0" applyNumberFormat="1" applyFont="1" applyFill="1" applyBorder="1"/>
    <xf numFmtId="0" fontId="3" fillId="3" borderId="4" xfId="0" applyFont="1" applyFill="1" applyBorder="1"/>
    <xf numFmtId="3" fontId="3" fillId="3" borderId="5" xfId="0" applyNumberFormat="1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3" fontId="2" fillId="3" borderId="14" xfId="0" applyNumberFormat="1" applyFont="1" applyFill="1" applyBorder="1"/>
    <xf numFmtId="0" fontId="3" fillId="0" borderId="0" xfId="0" applyFont="1" applyAlignment="1">
      <alignment horizontal="center" wrapText="1" readingOrder="1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d648c7e4430deb2c/Bureau/Business/Frank%20Halter/Word%20%5e0%20PPT%20files/07-00-Fallbeispiel(Master)-v04-fr.xlsx" TargetMode="External"/><Relationship Id="rId1" Type="http://schemas.openxmlformats.org/officeDocument/2006/relationships/externalLinkPath" Target="07-00-Fallbeispiel(Master)-v04-f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ilan et PP (exemple)"/>
      <sheetName val="Indicateurs fin. (exemple)"/>
      <sheetName val="Evaluation (exemple)"/>
      <sheetName val="Images"/>
    </sheetNames>
    <sheetDataSet>
      <sheetData sheetId="0">
        <row r="26">
          <cell r="G26">
            <v>130000</v>
          </cell>
          <cell r="J26">
            <v>150000</v>
          </cell>
          <cell r="M26">
            <v>130000</v>
          </cell>
          <cell r="P26">
            <v>175000</v>
          </cell>
        </row>
        <row r="27">
          <cell r="G27">
            <v>40000</v>
          </cell>
          <cell r="J27">
            <v>40000</v>
          </cell>
          <cell r="M27">
            <v>40000</v>
          </cell>
          <cell r="P27">
            <v>40000</v>
          </cell>
        </row>
        <row r="42">
          <cell r="G42">
            <v>275000</v>
          </cell>
          <cell r="J42">
            <v>355000</v>
          </cell>
          <cell r="M42">
            <v>275000</v>
          </cell>
          <cell r="P42">
            <v>80000</v>
          </cell>
        </row>
        <row r="60">
          <cell r="D60">
            <v>100000</v>
          </cell>
          <cell r="G60">
            <v>150000</v>
          </cell>
          <cell r="J60">
            <v>100000</v>
          </cell>
          <cell r="M60">
            <v>200000</v>
          </cell>
          <cell r="P60">
            <v>150000</v>
          </cell>
        </row>
        <row r="62">
          <cell r="D62">
            <v>25000</v>
          </cell>
          <cell r="G62">
            <v>25000</v>
          </cell>
          <cell r="J62">
            <v>15000</v>
          </cell>
          <cell r="M62">
            <v>10000</v>
          </cell>
          <cell r="P62">
            <v>15000</v>
          </cell>
        </row>
        <row r="66">
          <cell r="D66">
            <v>95000</v>
          </cell>
          <cell r="G66">
            <v>95000</v>
          </cell>
          <cell r="J66">
            <v>95000</v>
          </cell>
          <cell r="M66">
            <v>90000</v>
          </cell>
          <cell r="P66">
            <v>95000</v>
          </cell>
        </row>
        <row r="68">
          <cell r="D68">
            <v>30000</v>
          </cell>
          <cell r="G68">
            <v>20000</v>
          </cell>
          <cell r="J68">
            <v>30000</v>
          </cell>
          <cell r="M68">
            <v>20000</v>
          </cell>
          <cell r="P68">
            <v>25000</v>
          </cell>
        </row>
        <row r="72">
          <cell r="D72">
            <v>150000</v>
          </cell>
          <cell r="G72">
            <v>175000</v>
          </cell>
          <cell r="J72">
            <v>200000</v>
          </cell>
          <cell r="M72">
            <v>250000</v>
          </cell>
          <cell r="P72">
            <v>200000</v>
          </cell>
        </row>
        <row r="74">
          <cell r="D74">
            <v>700000</v>
          </cell>
          <cell r="G74">
            <v>660000</v>
          </cell>
          <cell r="J74">
            <v>620000</v>
          </cell>
          <cell r="M74">
            <v>580000</v>
          </cell>
          <cell r="P74">
            <v>640000</v>
          </cell>
        </row>
        <row r="84">
          <cell r="D84">
            <v>400000</v>
          </cell>
          <cell r="G84">
            <v>380000</v>
          </cell>
          <cell r="J84">
            <v>390000</v>
          </cell>
          <cell r="M84">
            <v>380000</v>
          </cell>
          <cell r="P84">
            <v>350000</v>
          </cell>
        </row>
        <row r="85">
          <cell r="P85">
            <v>20000</v>
          </cell>
        </row>
        <row r="86">
          <cell r="D86">
            <v>35000</v>
          </cell>
          <cell r="G86">
            <v>50000</v>
          </cell>
          <cell r="J86">
            <v>40000</v>
          </cell>
          <cell r="M86">
            <v>40000</v>
          </cell>
          <cell r="P86">
            <v>30000</v>
          </cell>
        </row>
        <row r="89">
          <cell r="P89">
            <v>560000</v>
          </cell>
        </row>
        <row r="91">
          <cell r="D91">
            <v>100000</v>
          </cell>
          <cell r="G91">
            <v>100000</v>
          </cell>
          <cell r="J91">
            <v>100000</v>
          </cell>
          <cell r="M91">
            <v>125000</v>
          </cell>
          <cell r="P91">
            <v>125000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55B65-A1D6-432A-A954-8AC3AEC4EF8C}">
  <sheetPr>
    <tabColor theme="8" tint="0.59999389629810485"/>
  </sheetPr>
  <dimension ref="B1:N81"/>
  <sheetViews>
    <sheetView tabSelected="1" topLeftCell="A49" zoomScale="120" zoomScaleNormal="120" workbookViewId="0">
      <selection activeCell="B85" sqref="B85"/>
    </sheetView>
  </sheetViews>
  <sheetFormatPr defaultColWidth="11.42578125" defaultRowHeight="14.1" outlineLevelRow="1"/>
  <cols>
    <col min="1" max="1" width="1.42578125" style="5" customWidth="1"/>
    <col min="2" max="2" width="80.85546875" style="5" customWidth="1"/>
    <col min="3" max="3" width="15.42578125" style="5" customWidth="1"/>
    <col min="4" max="5" width="1.42578125" style="5" customWidth="1"/>
    <col min="6" max="6" width="14.42578125" style="5" customWidth="1"/>
    <col min="7" max="8" width="1.5703125" style="5" customWidth="1"/>
    <col min="9" max="9" width="12.42578125" style="5" bestFit="1" customWidth="1"/>
    <col min="10" max="11" width="1.42578125" style="5" customWidth="1"/>
    <col min="12" max="12" width="12.42578125" style="5" bestFit="1" customWidth="1"/>
    <col min="13" max="16384" width="11.42578125" style="5"/>
  </cols>
  <sheetData>
    <row r="1" spans="2:12">
      <c r="B1" s="1" t="s">
        <v>0</v>
      </c>
      <c r="C1" s="2" t="s">
        <v>1</v>
      </c>
      <c r="D1" s="2"/>
      <c r="E1" s="2"/>
      <c r="F1" s="2" t="s">
        <v>2</v>
      </c>
      <c r="G1" s="3"/>
      <c r="H1" s="3"/>
      <c r="I1" s="2" t="s">
        <v>3</v>
      </c>
      <c r="J1" s="3"/>
      <c r="K1" s="3"/>
      <c r="L1" s="4" t="s">
        <v>4</v>
      </c>
    </row>
    <row r="2" spans="2:12">
      <c r="B2" s="6" t="s">
        <v>5</v>
      </c>
      <c r="C2" s="7">
        <v>865000</v>
      </c>
      <c r="F2" s="7">
        <v>840000</v>
      </c>
      <c r="I2" s="7">
        <v>800000</v>
      </c>
      <c r="L2" s="8">
        <v>660000</v>
      </c>
    </row>
    <row r="3" spans="2:12" ht="14.45" thickBot="1">
      <c r="B3" s="9" t="s">
        <v>6</v>
      </c>
      <c r="C3" s="10">
        <v>225500</v>
      </c>
      <c r="D3" s="11"/>
      <c r="E3" s="11"/>
      <c r="F3" s="10">
        <v>291100</v>
      </c>
      <c r="G3" s="11"/>
      <c r="H3" s="11"/>
      <c r="I3" s="10">
        <v>225500</v>
      </c>
      <c r="J3" s="11"/>
      <c r="K3" s="11"/>
      <c r="L3" s="12">
        <v>65600</v>
      </c>
    </row>
    <row r="4" spans="2:12" ht="15.6" customHeight="1" thickBot="1"/>
    <row r="5" spans="2:12">
      <c r="B5" s="1" t="s">
        <v>7</v>
      </c>
      <c r="C5" s="2"/>
      <c r="D5" s="2"/>
      <c r="E5" s="2"/>
      <c r="F5" s="2"/>
      <c r="G5" s="3"/>
      <c r="H5" s="3"/>
      <c r="I5" s="2"/>
      <c r="J5" s="3"/>
      <c r="K5" s="3"/>
      <c r="L5" s="4" t="s">
        <v>4</v>
      </c>
    </row>
    <row r="6" spans="2:12">
      <c r="B6" s="13" t="s">
        <v>5</v>
      </c>
      <c r="C6" s="14"/>
      <c r="D6" s="15"/>
      <c r="E6" s="15"/>
      <c r="F6" s="14"/>
      <c r="G6" s="15"/>
      <c r="H6" s="15"/>
      <c r="I6" s="14"/>
      <c r="J6" s="15"/>
      <c r="K6" s="15"/>
      <c r="L6" s="16">
        <f>L2</f>
        <v>660000</v>
      </c>
    </row>
    <row r="7" spans="2:12">
      <c r="B7" s="6" t="s">
        <v>8</v>
      </c>
      <c r="C7" s="7"/>
      <c r="D7" s="7"/>
      <c r="E7" s="7"/>
      <c r="F7" s="7"/>
      <c r="G7" s="7"/>
      <c r="H7" s="7"/>
      <c r="I7" s="7"/>
      <c r="L7" s="8">
        <v>20000</v>
      </c>
    </row>
    <row r="8" spans="2:12">
      <c r="B8" s="6" t="s">
        <v>9</v>
      </c>
      <c r="C8" s="7"/>
      <c r="D8" s="7"/>
      <c r="E8" s="7"/>
      <c r="F8" s="7"/>
      <c r="G8" s="7"/>
      <c r="H8" s="7"/>
      <c r="I8" s="7"/>
      <c r="L8" s="8">
        <v>15000</v>
      </c>
    </row>
    <row r="9" spans="2:12">
      <c r="B9" s="6" t="s">
        <v>10</v>
      </c>
      <c r="C9" s="7"/>
      <c r="D9" s="7"/>
      <c r="E9" s="7"/>
      <c r="F9" s="7"/>
      <c r="G9" s="7"/>
      <c r="H9" s="7"/>
      <c r="I9" s="7"/>
      <c r="L9" s="8">
        <v>40000</v>
      </c>
    </row>
    <row r="10" spans="2:12">
      <c r="B10" s="6" t="s">
        <v>11</v>
      </c>
      <c r="C10" s="7"/>
      <c r="D10" s="7"/>
      <c r="E10" s="7"/>
      <c r="F10" s="7"/>
      <c r="G10" s="7"/>
      <c r="H10" s="7"/>
      <c r="I10" s="7"/>
      <c r="L10" s="8">
        <v>560000</v>
      </c>
    </row>
    <row r="11" spans="2:12">
      <c r="B11" s="13" t="s">
        <v>12</v>
      </c>
      <c r="C11" s="14"/>
      <c r="D11" s="14"/>
      <c r="E11" s="14"/>
      <c r="F11" s="14"/>
      <c r="G11" s="14"/>
      <c r="H11" s="14"/>
      <c r="I11" s="14"/>
      <c r="J11" s="15"/>
      <c r="K11" s="15"/>
      <c r="L11" s="16">
        <f>SUM(L7:L10)</f>
        <v>635000</v>
      </c>
    </row>
    <row r="12" spans="2:12" s="22" customFormat="1" ht="14.45">
      <c r="B12" s="17" t="s">
        <v>13</v>
      </c>
      <c r="C12" s="18"/>
      <c r="D12" s="18"/>
      <c r="E12" s="18"/>
      <c r="F12" s="18"/>
      <c r="G12" s="18"/>
      <c r="H12" s="18"/>
      <c r="I12" s="18"/>
      <c r="J12" s="19"/>
      <c r="K12" s="20"/>
      <c r="L12" s="21">
        <v>0.18</v>
      </c>
    </row>
    <row r="13" spans="2:12" ht="26.1">
      <c r="B13" s="23" t="s">
        <v>14</v>
      </c>
      <c r="C13" s="7"/>
      <c r="D13" s="7"/>
      <c r="E13" s="7"/>
      <c r="F13" s="7"/>
      <c r="G13" s="7"/>
      <c r="H13" s="7"/>
      <c r="I13" s="7"/>
      <c r="L13" s="24">
        <f>-L11*L12/2</f>
        <v>-57150</v>
      </c>
    </row>
    <row r="14" spans="2:12">
      <c r="B14" s="13" t="s">
        <v>15</v>
      </c>
      <c r="C14" s="14"/>
      <c r="D14" s="15"/>
      <c r="E14" s="15"/>
      <c r="F14" s="14"/>
      <c r="G14" s="15"/>
      <c r="H14" s="15"/>
      <c r="I14" s="14"/>
      <c r="J14" s="15"/>
      <c r="K14" s="15"/>
      <c r="L14" s="16">
        <f>L6+L11+L13</f>
        <v>1237850</v>
      </c>
    </row>
    <row r="15" spans="2:12">
      <c r="B15" s="25" t="s">
        <v>16</v>
      </c>
      <c r="L15" s="8">
        <v>-420000</v>
      </c>
    </row>
    <row r="16" spans="2:12">
      <c r="B16" s="25" t="s">
        <v>17</v>
      </c>
      <c r="L16" s="8">
        <v>300000</v>
      </c>
    </row>
    <row r="17" spans="2:12" ht="14.45" thickBot="1">
      <c r="B17" s="26" t="s">
        <v>18</v>
      </c>
      <c r="C17" s="27"/>
      <c r="D17" s="28"/>
      <c r="E17" s="28"/>
      <c r="F17" s="27"/>
      <c r="G17" s="28"/>
      <c r="H17" s="28"/>
      <c r="I17" s="27"/>
      <c r="J17" s="28"/>
      <c r="K17" s="28"/>
      <c r="L17" s="29">
        <f>SUM(L14:L16)</f>
        <v>1117850</v>
      </c>
    </row>
    <row r="18" spans="2:12" ht="15.6" customHeight="1" thickBot="1"/>
    <row r="19" spans="2:12">
      <c r="B19" s="1" t="s">
        <v>19</v>
      </c>
      <c r="C19" s="2" t="str">
        <f>C1</f>
        <v>t-3</v>
      </c>
      <c r="D19" s="2"/>
      <c r="E19" s="2"/>
      <c r="F19" s="2" t="str">
        <f>F1</f>
        <v>t-2</v>
      </c>
      <c r="G19" s="3"/>
      <c r="H19" s="3"/>
      <c r="I19" s="2" t="str">
        <f>I1</f>
        <v>t-1</v>
      </c>
      <c r="J19" s="3"/>
      <c r="K19" s="3"/>
      <c r="L19" s="4" t="str">
        <f>L1</f>
        <v>t0</v>
      </c>
    </row>
    <row r="20" spans="2:12">
      <c r="B20" s="13" t="s">
        <v>20</v>
      </c>
      <c r="C20" s="14">
        <f>'[1]Bilan et PP (exemple)'!G42</f>
        <v>275000</v>
      </c>
      <c r="D20" s="15"/>
      <c r="E20" s="15"/>
      <c r="F20" s="14">
        <f>'[1]Bilan et PP (exemple)'!J42</f>
        <v>355000</v>
      </c>
      <c r="G20" s="15"/>
      <c r="H20" s="15"/>
      <c r="I20" s="14">
        <f>'[1]Bilan et PP (exemple)'!M42</f>
        <v>275000</v>
      </c>
      <c r="J20" s="15"/>
      <c r="K20" s="15"/>
      <c r="L20" s="16">
        <f>'[1]Bilan et PP (exemple)'!P42</f>
        <v>80000</v>
      </c>
    </row>
    <row r="21" spans="2:12">
      <c r="B21" s="6" t="s">
        <v>21</v>
      </c>
      <c r="C21" s="7">
        <v>50000</v>
      </c>
      <c r="D21" s="7"/>
      <c r="E21" s="7"/>
      <c r="F21" s="7">
        <v>80000</v>
      </c>
      <c r="G21" s="7"/>
      <c r="H21" s="7"/>
      <c r="I21" s="7">
        <v>50000</v>
      </c>
      <c r="J21" s="7"/>
      <c r="K21" s="7"/>
      <c r="L21" s="8">
        <v>150000</v>
      </c>
    </row>
    <row r="22" spans="2:12">
      <c r="B22" s="30" t="s">
        <v>22</v>
      </c>
      <c r="C22" s="7">
        <v>80000</v>
      </c>
      <c r="D22" s="7"/>
      <c r="E22" s="7"/>
      <c r="F22" s="7">
        <v>80000</v>
      </c>
      <c r="G22" s="7"/>
      <c r="H22" s="7"/>
      <c r="I22" s="7">
        <v>100000</v>
      </c>
      <c r="J22" s="7"/>
      <c r="K22" s="7"/>
      <c r="L22" s="8">
        <v>100000</v>
      </c>
    </row>
    <row r="23" spans="2:12">
      <c r="B23" s="6" t="s">
        <v>23</v>
      </c>
      <c r="C23" s="7">
        <v>2000</v>
      </c>
      <c r="F23" s="7">
        <v>2500</v>
      </c>
      <c r="I23" s="7">
        <v>-5000</v>
      </c>
      <c r="L23" s="8">
        <v>-2500</v>
      </c>
    </row>
    <row r="24" spans="2:12">
      <c r="B24" s="6" t="s">
        <v>24</v>
      </c>
      <c r="C24" s="7">
        <v>-1000</v>
      </c>
      <c r="F24" s="7">
        <v>-1000</v>
      </c>
      <c r="I24" s="7">
        <v>2000</v>
      </c>
      <c r="L24" s="8">
        <v>2000</v>
      </c>
    </row>
    <row r="25" spans="2:12">
      <c r="B25" s="6" t="s">
        <v>25</v>
      </c>
      <c r="C25" s="7">
        <v>2000</v>
      </c>
      <c r="D25" s="7"/>
      <c r="E25" s="7"/>
      <c r="F25" s="7">
        <v>2000</v>
      </c>
      <c r="G25" s="7"/>
      <c r="H25" s="7"/>
      <c r="I25" s="7">
        <v>5000</v>
      </c>
      <c r="J25" s="7"/>
      <c r="K25" s="7"/>
      <c r="L25" s="8">
        <v>20000</v>
      </c>
    </row>
    <row r="26" spans="2:12">
      <c r="B26" s="6" t="s">
        <v>26</v>
      </c>
      <c r="C26" s="7">
        <v>0</v>
      </c>
      <c r="D26" s="7"/>
      <c r="E26" s="7"/>
      <c r="F26" s="7">
        <v>10000</v>
      </c>
      <c r="G26" s="7"/>
      <c r="H26" s="7"/>
      <c r="I26" s="7">
        <v>20000</v>
      </c>
      <c r="J26" s="7"/>
      <c r="K26" s="7"/>
      <c r="L26" s="8">
        <v>25000</v>
      </c>
    </row>
    <row r="27" spans="2:12">
      <c r="B27" s="6" t="s">
        <v>27</v>
      </c>
      <c r="C27" s="7">
        <v>0</v>
      </c>
      <c r="D27" s="7"/>
      <c r="E27" s="7"/>
      <c r="F27" s="7">
        <v>0</v>
      </c>
      <c r="G27" s="7"/>
      <c r="H27" s="7"/>
      <c r="I27" s="7">
        <v>0</v>
      </c>
      <c r="J27" s="7"/>
      <c r="K27" s="7"/>
      <c r="L27" s="8">
        <v>0</v>
      </c>
    </row>
    <row r="28" spans="2:12">
      <c r="B28" s="13" t="s">
        <v>28</v>
      </c>
      <c r="C28" s="14">
        <f>SUM(C20:C27)</f>
        <v>408000</v>
      </c>
      <c r="D28" s="14">
        <f>SUM(D20:D27)</f>
        <v>0</v>
      </c>
      <c r="E28" s="15"/>
      <c r="F28" s="14">
        <f>SUM(F20:F27)</f>
        <v>528500</v>
      </c>
      <c r="G28" s="15"/>
      <c r="H28" s="15"/>
      <c r="I28" s="14">
        <f>SUM(I20:I27)</f>
        <v>447000</v>
      </c>
      <c r="J28" s="15"/>
      <c r="K28" s="15"/>
      <c r="L28" s="16">
        <f>SUM(L20:L27)</f>
        <v>374500</v>
      </c>
    </row>
    <row r="29" spans="2:12">
      <c r="B29" s="25" t="s">
        <v>29</v>
      </c>
      <c r="C29" s="7">
        <v>-50000</v>
      </c>
      <c r="D29" s="7"/>
      <c r="E29" s="7"/>
      <c r="F29" s="7">
        <v>-50000</v>
      </c>
      <c r="G29" s="7"/>
      <c r="H29" s="7"/>
      <c r="I29" s="7">
        <v>-50000</v>
      </c>
      <c r="J29" s="7"/>
      <c r="K29" s="7"/>
      <c r="L29" s="8">
        <v>-50000</v>
      </c>
    </row>
    <row r="30" spans="2:12">
      <c r="B30" s="25" t="s">
        <v>30</v>
      </c>
      <c r="C30" s="7">
        <v>15000</v>
      </c>
      <c r="D30" s="7"/>
      <c r="E30" s="7"/>
      <c r="F30" s="7">
        <v>15000</v>
      </c>
      <c r="G30" s="7"/>
      <c r="H30" s="7"/>
      <c r="I30" s="7">
        <v>15000</v>
      </c>
      <c r="J30" s="7"/>
      <c r="K30" s="7"/>
      <c r="L30" s="8">
        <v>15000</v>
      </c>
    </row>
    <row r="31" spans="2:12">
      <c r="B31" s="31" t="s">
        <v>31</v>
      </c>
      <c r="C31" s="14">
        <f>SUM(C28:C30)</f>
        <v>373000</v>
      </c>
      <c r="D31" s="14">
        <f>SUM(D23:D30)</f>
        <v>0</v>
      </c>
      <c r="E31" s="15"/>
      <c r="F31" s="14">
        <f>SUM(F28:F30)</f>
        <v>493500</v>
      </c>
      <c r="G31" s="15"/>
      <c r="H31" s="15"/>
      <c r="I31" s="14">
        <f>SUM(I28:I30)</f>
        <v>412000</v>
      </c>
      <c r="J31" s="15"/>
      <c r="K31" s="15"/>
      <c r="L31" s="16">
        <f>SUM(L28:L30)</f>
        <v>339500</v>
      </c>
    </row>
    <row r="32" spans="2:12" s="22" customFormat="1" ht="14.45">
      <c r="B32" s="17" t="s">
        <v>13</v>
      </c>
      <c r="C32" s="18">
        <v>0.18</v>
      </c>
      <c r="D32" s="18"/>
      <c r="E32" s="18">
        <v>30</v>
      </c>
      <c r="F32" s="18">
        <v>0.18</v>
      </c>
      <c r="G32" s="18"/>
      <c r="H32" s="18"/>
      <c r="I32" s="18">
        <v>0.18</v>
      </c>
      <c r="J32" s="19"/>
      <c r="K32" s="20"/>
      <c r="L32" s="32">
        <v>0.18</v>
      </c>
    </row>
    <row r="33" spans="2:12">
      <c r="B33" s="23" t="s">
        <v>32</v>
      </c>
      <c r="C33" s="7">
        <f>-C31*C32</f>
        <v>-67140</v>
      </c>
      <c r="D33" s="7"/>
      <c r="E33" s="7"/>
      <c r="F33" s="7">
        <f>-F31*F32</f>
        <v>-88830</v>
      </c>
      <c r="G33" s="7"/>
      <c r="H33" s="7"/>
      <c r="I33" s="7">
        <f>-I31*I32</f>
        <v>-74160</v>
      </c>
      <c r="L33" s="8">
        <f>-L31*L32</f>
        <v>-61110</v>
      </c>
    </row>
    <row r="34" spans="2:12">
      <c r="B34" s="31" t="s">
        <v>33</v>
      </c>
      <c r="C34" s="14">
        <f>C31+C33</f>
        <v>305860</v>
      </c>
      <c r="D34" s="14"/>
      <c r="E34" s="14"/>
      <c r="F34" s="14">
        <f>F31+F33</f>
        <v>404670</v>
      </c>
      <c r="G34" s="14"/>
      <c r="H34" s="14"/>
      <c r="I34" s="14">
        <f>I31+I33</f>
        <v>337840</v>
      </c>
      <c r="J34" s="14"/>
      <c r="K34" s="14"/>
      <c r="L34" s="16">
        <f>L31+L33</f>
        <v>278390</v>
      </c>
    </row>
    <row r="35" spans="2:12" ht="14.45" thickBot="1">
      <c r="B35" s="6"/>
      <c r="L35" s="33"/>
    </row>
    <row r="36" spans="2:12" ht="14.45" thickBot="1">
      <c r="B36" s="13" t="s">
        <v>34</v>
      </c>
      <c r="C36" s="34"/>
      <c r="D36" s="34"/>
      <c r="E36" s="34"/>
      <c r="F36" s="34"/>
      <c r="G36" s="34"/>
      <c r="H36" s="34"/>
      <c r="I36" s="14"/>
      <c r="J36" s="15"/>
      <c r="K36" s="15"/>
      <c r="L36" s="35">
        <f>AVERAGE(C34:L34)</f>
        <v>331690</v>
      </c>
    </row>
    <row r="37" spans="2:12" ht="14.45" thickBot="1">
      <c r="B37" s="6"/>
      <c r="L37" s="36"/>
    </row>
    <row r="38" spans="2:12" ht="28.5" customHeight="1" thickBot="1">
      <c r="B38" s="13" t="s">
        <v>35</v>
      </c>
      <c r="C38" s="92" t="s">
        <v>36</v>
      </c>
      <c r="D38" s="92"/>
      <c r="E38" s="92"/>
      <c r="F38" s="37">
        <v>0.15</v>
      </c>
      <c r="I38" s="5" t="s">
        <v>37</v>
      </c>
      <c r="L38" s="35">
        <f>L36/$F$38</f>
        <v>2211266.666666667</v>
      </c>
    </row>
    <row r="39" spans="2:12" ht="14.45" thickBot="1">
      <c r="B39" s="13" t="s">
        <v>35</v>
      </c>
      <c r="F39" s="37">
        <v>0.12</v>
      </c>
      <c r="I39" s="5" t="s">
        <v>38</v>
      </c>
      <c r="L39" s="35">
        <f>L36/$F$39</f>
        <v>2764083.3333333335</v>
      </c>
    </row>
    <row r="40" spans="2:12" ht="14.45" thickBot="1">
      <c r="B40" s="26" t="s">
        <v>35</v>
      </c>
      <c r="C40" s="11"/>
      <c r="D40" s="11"/>
      <c r="E40" s="11"/>
      <c r="F40" s="38">
        <v>0.1</v>
      </c>
      <c r="G40" s="11"/>
      <c r="H40" s="11"/>
      <c r="I40" s="11" t="s">
        <v>39</v>
      </c>
      <c r="J40" s="11"/>
      <c r="K40" s="11"/>
      <c r="L40" s="35">
        <f>L36/$F$40</f>
        <v>3316900</v>
      </c>
    </row>
    <row r="41" spans="2:12" ht="14.45" thickBot="1"/>
    <row r="42" spans="2:12" ht="14.45" thickBot="1">
      <c r="B42" s="39" t="s">
        <v>40</v>
      </c>
      <c r="C42" s="40"/>
      <c r="D42" s="40"/>
      <c r="E42" s="40"/>
      <c r="F42" s="40"/>
      <c r="G42" s="40"/>
      <c r="H42" s="40"/>
      <c r="I42" s="40"/>
      <c r="J42" s="40"/>
      <c r="K42" s="40"/>
      <c r="L42" s="41" t="str">
        <f>L1</f>
        <v>t0</v>
      </c>
    </row>
    <row r="43" spans="2:12" ht="14.45" thickBot="1">
      <c r="B43" s="42" t="s">
        <v>41</v>
      </c>
      <c r="C43" s="43"/>
      <c r="D43" s="44"/>
      <c r="E43" s="44"/>
      <c r="F43" s="43"/>
      <c r="G43" s="44"/>
      <c r="H43" s="44"/>
      <c r="I43" s="43"/>
      <c r="J43" s="44"/>
      <c r="K43" s="44"/>
      <c r="L43" s="45">
        <f>L17</f>
        <v>1117850</v>
      </c>
    </row>
    <row r="44" spans="2:12" ht="28.5" customHeight="1" thickBot="1">
      <c r="B44" s="6" t="s">
        <v>35</v>
      </c>
      <c r="C44" s="92" t="s">
        <v>36</v>
      </c>
      <c r="D44" s="92"/>
      <c r="E44" s="92"/>
      <c r="F44" s="46">
        <v>0.15</v>
      </c>
      <c r="I44" s="5" t="s">
        <v>37</v>
      </c>
      <c r="L44" s="35">
        <f>L38</f>
        <v>2211266.666666667</v>
      </c>
    </row>
    <row r="45" spans="2:12" ht="14.45" thickBot="1">
      <c r="B45" s="6" t="s">
        <v>35</v>
      </c>
      <c r="F45" s="46">
        <v>0.12</v>
      </c>
      <c r="I45" s="5" t="s">
        <v>38</v>
      </c>
      <c r="L45" s="45">
        <f>L39</f>
        <v>2764083.3333333335</v>
      </c>
    </row>
    <row r="46" spans="2:12" ht="14.45" thickBot="1">
      <c r="B46" s="6" t="s">
        <v>35</v>
      </c>
      <c r="C46" s="11"/>
      <c r="D46" s="11"/>
      <c r="E46" s="11"/>
      <c r="F46" s="47">
        <v>0.1</v>
      </c>
      <c r="G46" s="11"/>
      <c r="H46" s="11"/>
      <c r="I46" s="11" t="s">
        <v>39</v>
      </c>
      <c r="J46" s="11"/>
      <c r="K46" s="11"/>
      <c r="L46" s="45">
        <f>L40</f>
        <v>3316900</v>
      </c>
    </row>
    <row r="47" spans="2:12" ht="14.45" thickBot="1">
      <c r="B47" s="13" t="s">
        <v>42</v>
      </c>
      <c r="E47" s="48"/>
      <c r="F47" s="37">
        <v>0.15</v>
      </c>
      <c r="I47" s="5" t="s">
        <v>37</v>
      </c>
      <c r="L47" s="49">
        <f>(L43+(2*L44))/3</f>
        <v>1846794.4444444447</v>
      </c>
    </row>
    <row r="48" spans="2:12" ht="14.45" thickBot="1">
      <c r="B48" s="13" t="s">
        <v>42</v>
      </c>
      <c r="F48" s="37">
        <v>0.12</v>
      </c>
      <c r="I48" s="5" t="s">
        <v>38</v>
      </c>
      <c r="L48" s="50">
        <f>(L43+(2*L45))/3</f>
        <v>2215338.888888889</v>
      </c>
    </row>
    <row r="49" spans="2:14" ht="14.45" thickBot="1">
      <c r="B49" s="26" t="s">
        <v>42</v>
      </c>
      <c r="C49" s="11"/>
      <c r="D49" s="11"/>
      <c r="E49" s="11"/>
      <c r="F49" s="38">
        <v>0.1</v>
      </c>
      <c r="G49" s="11"/>
      <c r="H49" s="11"/>
      <c r="I49" s="11" t="s">
        <v>39</v>
      </c>
      <c r="J49" s="11"/>
      <c r="K49" s="11"/>
      <c r="L49" s="35">
        <f>(L43+(2*L46))/3</f>
        <v>2583883.3333333335</v>
      </c>
    </row>
    <row r="50" spans="2:14" ht="14.45" thickBot="1"/>
    <row r="51" spans="2:14" outlineLevel="1">
      <c r="B51" s="39" t="s">
        <v>43</v>
      </c>
      <c r="C51" s="51" t="str">
        <f>C1</f>
        <v>t-3</v>
      </c>
      <c r="D51" s="51"/>
      <c r="E51" s="51"/>
      <c r="F51" s="51" t="str">
        <f>F1</f>
        <v>t-2</v>
      </c>
      <c r="G51" s="51"/>
      <c r="H51" s="51"/>
      <c r="I51" s="51" t="str">
        <f>I1</f>
        <v>t-1</v>
      </c>
      <c r="J51" s="51"/>
      <c r="K51" s="51"/>
      <c r="L51" s="52" t="str">
        <f>L1</f>
        <v>t0</v>
      </c>
    </row>
    <row r="52" spans="2:14" ht="14.45">
      <c r="B52" s="6" t="s">
        <v>44</v>
      </c>
      <c r="C52" s="7">
        <f>C34</f>
        <v>305860</v>
      </c>
      <c r="F52" s="7">
        <f>F34</f>
        <v>404670</v>
      </c>
      <c r="I52" s="7">
        <f>I34</f>
        <v>337840</v>
      </c>
      <c r="L52" s="8">
        <f>L34</f>
        <v>278390</v>
      </c>
      <c r="N52" s="53"/>
    </row>
    <row r="53" spans="2:14">
      <c r="B53" s="25" t="s">
        <v>45</v>
      </c>
      <c r="C53" s="7">
        <f>'[1]Bilan et PP (exemple)'!G26</f>
        <v>130000</v>
      </c>
      <c r="F53" s="7">
        <f>'[1]Bilan et PP (exemple)'!J26</f>
        <v>150000</v>
      </c>
      <c r="I53" s="7">
        <f>'[1]Bilan et PP (exemple)'!M26</f>
        <v>130000</v>
      </c>
      <c r="L53" s="8">
        <f>'[1]Bilan et PP (exemple)'!P26</f>
        <v>175000</v>
      </c>
    </row>
    <row r="54" spans="2:14">
      <c r="B54" s="25" t="s">
        <v>46</v>
      </c>
      <c r="C54" s="7">
        <f>'[1]Bilan et PP (exemple)'!G27</f>
        <v>40000</v>
      </c>
      <c r="F54" s="7">
        <f>'[1]Bilan et PP (exemple)'!J27</f>
        <v>40000</v>
      </c>
      <c r="I54" s="7">
        <f>'[1]Bilan et PP (exemple)'!M27</f>
        <v>40000</v>
      </c>
      <c r="L54" s="8">
        <f>'[1]Bilan et PP (exemple)'!P27</f>
        <v>40000</v>
      </c>
    </row>
    <row r="55" spans="2:14">
      <c r="B55" s="25" t="s">
        <v>47</v>
      </c>
      <c r="C55" s="7">
        <f>-('[1]Bilan et PP (exemple)'!G72-'[1]Bilan et PP (exemple)'!D72+'[1]Bilan et PP (exemple)'!G26)</f>
        <v>-155000</v>
      </c>
      <c r="F55" s="7">
        <f>-('[1]Bilan et PP (exemple)'!J72-'[1]Bilan et PP (exemple)'!G72+'[1]Bilan et PP (exemple)'!J26)</f>
        <v>-175000</v>
      </c>
      <c r="I55" s="7">
        <f>-('[1]Bilan et PP (exemple)'!M72-'[1]Bilan et PP (exemple)'!J72+'[1]Bilan et PP (exemple)'!M26)</f>
        <v>-180000</v>
      </c>
      <c r="L55" s="8">
        <f>-('[1]Bilan et PP (exemple)'!P72-'[1]Bilan et PP (exemple)'!M72+'[1]Bilan et PP (exemple)'!P26)</f>
        <v>-125000</v>
      </c>
    </row>
    <row r="56" spans="2:14">
      <c r="B56" s="25" t="s">
        <v>48</v>
      </c>
      <c r="C56" s="7">
        <f>-('[1]Bilan et PP (exemple)'!G74-'[1]Bilan et PP (exemple)'!D74+'[1]Bilan et PP (exemple)'!G27)</f>
        <v>0</v>
      </c>
      <c r="F56" s="7">
        <f>-('[1]Bilan et PP (exemple)'!J74-'[1]Bilan et PP (exemple)'!G74+'[1]Bilan et PP (exemple)'!J27)</f>
        <v>0</v>
      </c>
      <c r="I56" s="7">
        <f>-('[1]Bilan et PP (exemple)'!M74-'[1]Bilan et PP (exemple)'!J74+'[1]Bilan et PP (exemple)'!M27)</f>
        <v>0</v>
      </c>
      <c r="L56" s="8">
        <f>-('[1]Bilan et PP (exemple)'!P74-'[1]Bilan et PP (exemple)'!M74+'[1]Bilan et PP (exemple)'!P27)</f>
        <v>-100000</v>
      </c>
    </row>
    <row r="57" spans="2:14">
      <c r="B57" s="25" t="s">
        <v>49</v>
      </c>
      <c r="C57" s="7">
        <f>-(('[1]Bilan et PP (exemple)'!G60+'[1]Bilan et PP (exemple)'!G62+'[1]Bilan et PP (exemple)'!G66+'[1]Bilan et PP (exemple)'!G68-'[1]Bilan et PP (exemple)'!G84-'[1]Bilan et PP (exemple)'!G86)-('[1]Bilan et PP (exemple)'!D60+'[1]Bilan et PP (exemple)'!D62+'[1]Bilan et PP (exemple)'!D66+'[1]Bilan et PP (exemple)'!D68-'[1]Bilan et PP (exemple)'!D84-'[1]Bilan et PP (exemple)'!D86))</f>
        <v>-45000</v>
      </c>
      <c r="F57" s="7">
        <f>-(('[1]Bilan et PP (exemple)'!J60+'[1]Bilan et PP (exemple)'!J62+'[1]Bilan et PP (exemple)'!J66+'[1]Bilan et PP (exemple)'!J68-'[1]Bilan et PP (exemple)'!J84-'[1]Bilan et PP (exemple)'!J86)-('[1]Bilan et PP (exemple)'!G60+'[1]Bilan et PP (exemple)'!G62+'[1]Bilan et PP (exemple)'!G66+'[1]Bilan et PP (exemple)'!G68-'[1]Bilan et PP (exemple)'!G84-'[1]Bilan et PP (exemple)'!G86))</f>
        <v>50000</v>
      </c>
      <c r="I57" s="7">
        <f>-(('[1]Bilan et PP (exemple)'!M60+'[1]Bilan et PP (exemple)'!M62+'[1]Bilan et PP (exemple)'!M66+'[1]Bilan et PP (exemple)'!M68-'[1]Bilan et PP (exemple)'!M84-'[1]Bilan et PP (exemple)'!M86)-('[1]Bilan et PP (exemple)'!J60+'[1]Bilan et PP (exemple)'!J62+'[1]Bilan et PP (exemple)'!J66+'[1]Bilan et PP (exemple)'!J68-'[1]Bilan et PP (exemple)'!J84-'[1]Bilan et PP (exemple)'!J86))</f>
        <v>-90000</v>
      </c>
      <c r="L57" s="8">
        <f>-(('[1]Bilan et PP (exemple)'!P60+'[1]Bilan et PP (exemple)'!P62+'[1]Bilan et PP (exemple)'!P66+'[1]Bilan et PP (exemple)'!P68-'[1]Bilan et PP (exemple)'!P84-'[1]Bilan et PP (exemple)'!P86)-('[1]Bilan et PP (exemple)'!M60+'[1]Bilan et PP (exemple)'!M62+'[1]Bilan et PP (exemple)'!M66+'[1]Bilan et PP (exemple)'!M68-'[1]Bilan et PP (exemple)'!M84-'[1]Bilan et PP (exemple)'!M86))</f>
        <v>-5000</v>
      </c>
    </row>
    <row r="58" spans="2:14">
      <c r="B58" s="25" t="s">
        <v>50</v>
      </c>
      <c r="C58" s="7">
        <f>'[1]Bilan et PP (exemple)'!G91-'[1]Bilan et PP (exemple)'!D91</f>
        <v>0</v>
      </c>
      <c r="F58" s="7">
        <f>'[1]Bilan et PP (exemple)'!J91-'[1]Bilan et PP (exemple)'!G91</f>
        <v>0</v>
      </c>
      <c r="I58" s="7">
        <f>'[1]Bilan et PP (exemple)'!M91-'[1]Bilan et PP (exemple)'!J91</f>
        <v>25000</v>
      </c>
      <c r="L58" s="8">
        <f>'[1]Bilan et PP (exemple)'!P91-'[1]Bilan et PP (exemple)'!M91</f>
        <v>0</v>
      </c>
    </row>
    <row r="59" spans="2:14" ht="14.45" thickBot="1">
      <c r="B59" s="13" t="s">
        <v>51</v>
      </c>
      <c r="C59" s="14">
        <f>SUM(C52:C58)</f>
        <v>275860</v>
      </c>
      <c r="D59" s="15"/>
      <c r="E59" s="15"/>
      <c r="F59" s="14">
        <f>SUM(F52:F58)</f>
        <v>469670</v>
      </c>
      <c r="G59" s="15"/>
      <c r="H59" s="15"/>
      <c r="I59" s="14">
        <f>SUM(I52:I58)</f>
        <v>262840</v>
      </c>
      <c r="J59" s="15"/>
      <c r="K59" s="15"/>
      <c r="L59" s="16">
        <f>SUM(L52:L58)</f>
        <v>263390</v>
      </c>
    </row>
    <row r="60" spans="2:14" ht="14.45" thickBot="1">
      <c r="B60" s="26" t="s">
        <v>52</v>
      </c>
      <c r="C60" s="28"/>
      <c r="D60" s="28"/>
      <c r="E60" s="28"/>
      <c r="F60" s="27"/>
      <c r="G60" s="28"/>
      <c r="H60" s="28"/>
      <c r="I60" s="27"/>
      <c r="J60" s="28"/>
      <c r="K60" s="28"/>
      <c r="L60" s="35">
        <f>AVERAGE(C59:L59)</f>
        <v>317940</v>
      </c>
    </row>
    <row r="61" spans="2:14" ht="17.25" customHeight="1" thickBot="1"/>
    <row r="62" spans="2:14" ht="14.45" outlineLevel="1" thickBot="1">
      <c r="B62" s="39" t="s">
        <v>53</v>
      </c>
      <c r="C62" s="54"/>
      <c r="D62" s="54"/>
      <c r="E62" s="54"/>
      <c r="F62" s="54"/>
      <c r="G62" s="54"/>
      <c r="H62" s="54"/>
      <c r="I62" s="54"/>
      <c r="J62" s="54"/>
      <c r="K62" s="54"/>
      <c r="L62" s="41" t="str">
        <f>L1</f>
        <v>t0</v>
      </c>
    </row>
    <row r="63" spans="2:14" ht="14.45">
      <c r="B63" s="55" t="s">
        <v>54</v>
      </c>
      <c r="C63" s="56"/>
      <c r="D63" s="57"/>
      <c r="E63" s="57"/>
      <c r="F63" s="58"/>
      <c r="G63" s="58"/>
      <c r="H63" s="58"/>
      <c r="I63" s="59">
        <v>0.12</v>
      </c>
      <c r="J63" s="58"/>
      <c r="K63" s="58"/>
      <c r="L63" s="60">
        <v>0.12</v>
      </c>
      <c r="M63" s="53"/>
      <c r="N63" s="53"/>
    </row>
    <row r="64" spans="2:14">
      <c r="B64" s="6" t="s">
        <v>55</v>
      </c>
      <c r="C64" s="48"/>
      <c r="F64" s="53"/>
      <c r="G64" s="53"/>
      <c r="H64" s="53"/>
      <c r="I64" s="61">
        <v>0.02</v>
      </c>
      <c r="J64" s="53"/>
      <c r="K64" s="53"/>
      <c r="L64" s="62">
        <v>0.02</v>
      </c>
      <c r="M64" s="53"/>
      <c r="N64" s="53"/>
    </row>
    <row r="65" spans="2:14" ht="14.45" thickBot="1">
      <c r="B65" s="9" t="s">
        <v>56</v>
      </c>
      <c r="C65" s="63"/>
      <c r="D65" s="11"/>
      <c r="E65" s="11"/>
      <c r="F65" s="64"/>
      <c r="G65" s="64"/>
      <c r="H65" s="64"/>
      <c r="I65" s="61">
        <v>0.01</v>
      </c>
      <c r="J65" s="64"/>
      <c r="K65" s="64"/>
      <c r="L65" s="65">
        <v>0.01</v>
      </c>
      <c r="M65" s="53"/>
      <c r="N65" s="53"/>
    </row>
    <row r="66" spans="2:14">
      <c r="B66" s="66" t="s">
        <v>57</v>
      </c>
      <c r="C66" s="67"/>
      <c r="D66" s="68"/>
      <c r="E66" s="68"/>
      <c r="F66" s="69"/>
      <c r="G66" s="69"/>
      <c r="H66" s="69"/>
      <c r="I66" s="69"/>
      <c r="J66" s="69"/>
      <c r="K66" s="69"/>
      <c r="L66" s="70">
        <f>$L$60*(1+$L$64)</f>
        <v>324298.8</v>
      </c>
      <c r="M66" s="53"/>
      <c r="N66" s="53"/>
    </row>
    <row r="67" spans="2:14">
      <c r="B67" s="71" t="s">
        <v>58</v>
      </c>
      <c r="C67" s="72"/>
      <c r="D67" s="73"/>
      <c r="E67" s="73"/>
      <c r="F67" s="74"/>
      <c r="G67" s="74"/>
      <c r="H67" s="74"/>
      <c r="I67" s="74"/>
      <c r="J67" s="74"/>
      <c r="K67" s="74"/>
      <c r="L67" s="75">
        <f>$L$60*(1+$L$64)^2</f>
        <v>330784.77600000001</v>
      </c>
      <c r="M67" s="53"/>
      <c r="N67" s="53"/>
    </row>
    <row r="68" spans="2:14" ht="14.45" thickBot="1">
      <c r="B68" s="76" t="s">
        <v>59</v>
      </c>
      <c r="C68" s="77"/>
      <c r="D68" s="78"/>
      <c r="E68" s="78"/>
      <c r="F68" s="79"/>
      <c r="G68" s="79"/>
      <c r="H68" s="79"/>
      <c r="I68" s="79"/>
      <c r="J68" s="79"/>
      <c r="K68" s="79"/>
      <c r="L68" s="80">
        <f>$L$60*(1+$L$64)^3</f>
        <v>337400.47151999996</v>
      </c>
      <c r="M68" s="53"/>
      <c r="N68" s="53"/>
    </row>
    <row r="69" spans="2:14">
      <c r="B69" s="55" t="s">
        <v>60</v>
      </c>
      <c r="C69" s="57"/>
      <c r="D69" s="57"/>
      <c r="E69" s="57"/>
      <c r="F69" s="57"/>
      <c r="G69" s="57"/>
      <c r="H69" s="57"/>
      <c r="I69" s="57"/>
      <c r="J69" s="57"/>
      <c r="K69" s="57"/>
      <c r="L69" s="81">
        <f>1/(1+$L$63)</f>
        <v>0.89285714285714279</v>
      </c>
    </row>
    <row r="70" spans="2:14">
      <c r="B70" s="6" t="s">
        <v>61</v>
      </c>
      <c r="L70" s="82">
        <f>1/((1+L63)*(1+L63))</f>
        <v>0.79719387755102034</v>
      </c>
    </row>
    <row r="71" spans="2:14" ht="14.45" thickBot="1">
      <c r="B71" s="9" t="s">
        <v>62</v>
      </c>
      <c r="C71" s="11"/>
      <c r="D71" s="11"/>
      <c r="E71" s="11"/>
      <c r="F71" s="11"/>
      <c r="G71" s="11"/>
      <c r="H71" s="11"/>
      <c r="I71" s="11"/>
      <c r="J71" s="11"/>
      <c r="K71" s="11"/>
      <c r="L71" s="83">
        <f>1/((1+L63)*(1+L63)*(1+L63))</f>
        <v>0.71178024781341087</v>
      </c>
    </row>
    <row r="72" spans="2:14">
      <c r="B72" s="66" t="s">
        <v>63</v>
      </c>
      <c r="C72" s="68"/>
      <c r="D72" s="68"/>
      <c r="E72" s="68"/>
      <c r="F72" s="68"/>
      <c r="G72" s="68"/>
      <c r="H72" s="68"/>
      <c r="I72" s="68"/>
      <c r="J72" s="68"/>
      <c r="K72" s="68"/>
      <c r="L72" s="70">
        <f>L66*L69</f>
        <v>289552.49999999994</v>
      </c>
    </row>
    <row r="73" spans="2:14">
      <c r="B73" s="71" t="s">
        <v>64</v>
      </c>
      <c r="C73" s="73"/>
      <c r="D73" s="73"/>
      <c r="E73" s="73"/>
      <c r="F73" s="73"/>
      <c r="G73" s="73"/>
      <c r="H73" s="73"/>
      <c r="I73" s="73"/>
      <c r="J73" s="73"/>
      <c r="K73" s="73"/>
      <c r="L73" s="75">
        <f>L67*L70</f>
        <v>263699.59821428568</v>
      </c>
    </row>
    <row r="74" spans="2:14">
      <c r="B74" s="71" t="s">
        <v>65</v>
      </c>
      <c r="C74" s="73"/>
      <c r="D74" s="73"/>
      <c r="E74" s="73"/>
      <c r="F74" s="73"/>
      <c r="G74" s="73"/>
      <c r="H74" s="73"/>
      <c r="I74" s="73"/>
      <c r="J74" s="73"/>
      <c r="K74" s="73"/>
      <c r="L74" s="75">
        <f>L68*L71</f>
        <v>240154.99123086725</v>
      </c>
    </row>
    <row r="75" spans="2:14" ht="14.45" thickBot="1">
      <c r="B75" s="84" t="s">
        <v>66</v>
      </c>
      <c r="C75" s="85"/>
      <c r="D75" s="85"/>
      <c r="E75" s="85"/>
      <c r="F75" s="85"/>
      <c r="G75" s="85"/>
      <c r="H75" s="85"/>
      <c r="I75" s="85"/>
      <c r="J75" s="85"/>
      <c r="K75" s="85"/>
      <c r="L75" s="86">
        <f>SUM(L72:L74)</f>
        <v>793407.0894451529</v>
      </c>
    </row>
    <row r="76" spans="2:14">
      <c r="B76" s="71" t="s">
        <v>67</v>
      </c>
      <c r="C76" s="73"/>
      <c r="D76" s="73"/>
      <c r="E76" s="73"/>
      <c r="F76" s="73"/>
      <c r="G76" s="73"/>
      <c r="H76" s="73"/>
      <c r="I76" s="73"/>
      <c r="J76" s="73"/>
      <c r="K76" s="73"/>
      <c r="L76" s="75">
        <f>L68*(1+L65)</f>
        <v>340774.47623519995</v>
      </c>
    </row>
    <row r="77" spans="2:14">
      <c r="B77" s="71" t="s">
        <v>68</v>
      </c>
      <c r="C77" s="73"/>
      <c r="D77" s="73"/>
      <c r="E77" s="73"/>
      <c r="F77" s="73"/>
      <c r="G77" s="73"/>
      <c r="H77" s="73"/>
      <c r="I77" s="73"/>
      <c r="J77" s="73"/>
      <c r="K77" s="73"/>
      <c r="L77" s="75">
        <f>L76/(L63-L65)</f>
        <v>3097949.7839563633</v>
      </c>
    </row>
    <row r="78" spans="2:14" ht="14.45" thickBot="1">
      <c r="B78" s="87" t="s">
        <v>69</v>
      </c>
      <c r="C78" s="34"/>
      <c r="D78" s="34"/>
      <c r="E78" s="34"/>
      <c r="F78" s="34"/>
      <c r="G78" s="34"/>
      <c r="H78" s="34"/>
      <c r="I78" s="34"/>
      <c r="J78" s="34"/>
      <c r="K78" s="34"/>
      <c r="L78" s="88">
        <f>L77*L71</f>
        <v>2205059.4649379631</v>
      </c>
    </row>
    <row r="79" spans="2:14" ht="14.45" thickBot="1">
      <c r="B79" s="89" t="s">
        <v>70</v>
      </c>
      <c r="C79" s="90"/>
      <c r="D79" s="90"/>
      <c r="E79" s="90"/>
      <c r="F79" s="90"/>
      <c r="G79" s="90"/>
      <c r="H79" s="90"/>
      <c r="I79" s="90"/>
      <c r="J79" s="90"/>
      <c r="K79" s="90"/>
      <c r="L79" s="91">
        <f>L75+L78</f>
        <v>2998466.5543831158</v>
      </c>
    </row>
    <row r="80" spans="2:14" ht="14.45" thickBot="1">
      <c r="B80" s="25" t="s">
        <v>71</v>
      </c>
      <c r="L80" s="8">
        <f>-('[1]Bilan et PP (exemple)'!P85+'[1]Bilan et PP (exemple)'!P89)</f>
        <v>-580000</v>
      </c>
    </row>
    <row r="81" spans="2:12" ht="14.45" thickBot="1">
      <c r="B81" s="89" t="s">
        <v>72</v>
      </c>
      <c r="C81" s="90"/>
      <c r="D81" s="90"/>
      <c r="E81" s="90"/>
      <c r="F81" s="90"/>
      <c r="G81" s="90"/>
      <c r="H81" s="90"/>
      <c r="I81" s="90"/>
      <c r="J81" s="90"/>
      <c r="K81" s="90"/>
      <c r="L81" s="91">
        <f>L79+L80</f>
        <v>2418466.5543831158</v>
      </c>
    </row>
  </sheetData>
  <mergeCells count="2">
    <mergeCell ref="C38:E38"/>
    <mergeCell ref="C44:E4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041e2f1-c443-4d9d-9c12-d2d9a5a0e7a0" xsi:nil="true"/>
    <lcf76f155ced4ddcb4097134ff3c332f xmlns="0f74b4f4-d812-4206-b8fd-308d49491621">
      <Terms xmlns="http://schemas.microsoft.com/office/infopath/2007/PartnerControls"/>
    </lcf76f155ced4ddcb4097134ff3c332f>
    <SharedWithUsers xmlns="7041e2f1-c443-4d9d-9c12-d2d9a5a0e7a0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09CF6DD2878CF41A24B81D19872E4AE" ma:contentTypeVersion="18" ma:contentTypeDescription="Ein neues Dokument erstellen." ma:contentTypeScope="" ma:versionID="9752b0528a857a296022aa3642bf236e">
  <xsd:schema xmlns:xsd="http://www.w3.org/2001/XMLSchema" xmlns:xs="http://www.w3.org/2001/XMLSchema" xmlns:p="http://schemas.microsoft.com/office/2006/metadata/properties" xmlns:ns2="7041e2f1-c443-4d9d-9c12-d2d9a5a0e7a0" xmlns:ns3="0f74b4f4-d812-4206-b8fd-308d49491621" targetNamespace="http://schemas.microsoft.com/office/2006/metadata/properties" ma:root="true" ma:fieldsID="64d39185485256a240a385e36228fea5" ns2:_="" ns3:_="">
    <xsd:import namespace="7041e2f1-c443-4d9d-9c12-d2d9a5a0e7a0"/>
    <xsd:import namespace="0f74b4f4-d812-4206-b8fd-308d4949162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e2f1-c443-4d9d-9c12-d2d9a5a0e7a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3ee4cf0-908b-4e0b-b91f-59ad0b360b63}" ma:internalName="TaxCatchAll" ma:showField="CatchAllData" ma:web="7041e2f1-c443-4d9d-9c12-d2d9a5a0e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74b4f4-d812-4206-b8fd-308d494916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44b8a359-7672-4dec-afdf-b08ee06113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476C5A-1F26-4A7C-9EFB-52036C5CD596}"/>
</file>

<file path=customXml/itemProps2.xml><?xml version="1.0" encoding="utf-8"?>
<ds:datastoreItem xmlns:ds="http://schemas.openxmlformats.org/officeDocument/2006/customXml" ds:itemID="{C0C05046-45D9-4B9B-B944-638CF2450071}"/>
</file>

<file path=customXml/itemProps3.xml><?xml version="1.0" encoding="utf-8"?>
<ds:datastoreItem xmlns:ds="http://schemas.openxmlformats.org/officeDocument/2006/customXml" ds:itemID="{46429958-32EA-49F8-A313-5D344F8F8D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LeBerre, Axel-Come</dc:creator>
  <cp:keywords/>
  <dc:description/>
  <cp:lastModifiedBy>axel-come.leberre@student.unisg.ch</cp:lastModifiedBy>
  <cp:revision/>
  <dcterms:created xsi:type="dcterms:W3CDTF">2025-02-25T15:47:40Z</dcterms:created>
  <dcterms:modified xsi:type="dcterms:W3CDTF">2025-03-20T11:45:10Z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0x010100809CF6DD2878CF41A24B81D19872E4AE</vt:lpwstr>
  </property>
  <property fmtid="{D5CDD505-2E9C-101B-9397-08002B2CF9AE}" pid="3" name="MediaServiceImageTags">
    <vt:lpwstr/>
  </property>
  <property fmtid="{D5CDD505-2E9C-101B-9397-08002B2CF9AE}" pid="4" name="Order">
    <vt:r8>2059800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_ExtendedDescription">
    <vt:lpwstr/>
  </property>
</Properties>
</file>